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ttle log" sheetId="1" r:id="rId1"/>
    <sheet name="Bottle 1" sheetId="2" r:id="rId2"/>
    <sheet name="Bottle 2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<sst xmlns="http://schemas.openxmlformats.org/spreadsheetml/2006/main" count="82" uniqueCount="53">
  <si>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Gin dashes - water and gin, gin-flavoured water, or used in mixed beverages</t>
  </si>
  <si>
    <t>...</t>
  </si>
  <si>
    <t>Dashes per day</t>
  </si>
  <si>
    <t>Bottle (ml)</t>
  </si>
  <si>
    <t>Start</t>
  </si>
  <si>
    <t>End</t>
  </si>
  <si>
    <t>Days</t>
  </si>
  <si>
    <t>Volume per day</t>
  </si>
  <si>
    <t>ABV</t>
  </si>
  <si>
    <t>Alc./day, ml</t>
  </si>
  <si>
    <t>Volume per dash</t>
  </si>
  <si>
    <t>Alc./dash</t>
  </si>
  <si>
    <t>Starting ABV% in 11oz h2o, n times per day</t>
  </si>
  <si>
    <t xml:space="preserve"> est./typ./stan./nom./norm.</t>
  </si>
  <si>
    <t>Dashes</t>
  </si>
  <si>
    <t xml:space="preserve">Dashes per liter </t>
  </si>
  <si>
    <t xml:space="preserve"> Volume per dash, ml</t>
  </si>
  <si>
    <t>Volume per day, 40% ABV gin</t>
  </si>
  <si>
    <t>, at 44%, (ml)</t>
  </si>
  <si>
    <t>, at 47%, (ml)</t>
  </si>
  <si>
    <t xml:space="preserve">  ~09/22/20</t>
  </si>
  <si>
    <t xml:space="preserve">  ~09/23/20</t>
  </si>
  <si>
    <t>Gin dashes, log of dashes from a 750ml gin bottle, July 2014</t>
  </si>
  <si>
    <t>Day</t>
  </si>
  <si>
    <t>m</t>
  </si>
  <si>
    <t>t</t>
  </si>
  <si>
    <t>Total dashes</t>
  </si>
  <si>
    <t>w</t>
  </si>
  <si>
    <t>Average dash (ml)</t>
  </si>
  <si>
    <t>r</t>
  </si>
  <si>
    <t>f</t>
  </si>
  <si>
    <t>sa</t>
  </si>
  <si>
    <t>su</t>
  </si>
  <si>
    <t>Gin dashes, log of dashes from a 1.75l gin bottle, August 3 - September 19, 2014</t>
  </si>
  <si>
    <t>DPD</t>
  </si>
  <si>
    <t>smaller, uncounted dashes</t>
  </si>
  <si>
    <t>Volume per day (ml)</t>
  </si>
  <si>
    <t>Days before bottle marked and smaller, uncounted dashings commenced (phase 1)</t>
  </si>
  <si>
    <t>Phase 1 dashes</t>
  </si>
  <si>
    <t>Phase 1 dashes per day</t>
  </si>
  <si>
    <t>Phase 1 volume assuming average dash size of 12.5ml as with July bottle</t>
  </si>
  <si>
    <t>Phase 1 volume per day assuming 12.5ml average dash</t>
  </si>
  <si>
    <t>Phase 1 volume using bottle marking, rough measurement ~720-750ml</t>
  </si>
  <si>
    <t>Phase 1 volume per day</t>
  </si>
  <si>
    <t>Phase 1 average dash (ml)</t>
  </si>
  <si>
    <t>Phase 2 days</t>
  </si>
  <si>
    <t>Phase 2 volume</t>
  </si>
  <si>
    <t>Phase 2 volume per day</t>
  </si>
  <si>
    <t>Phase 2 dashes per day, 12.5ml standard</t>
  </si>
  <si>
    <t>dashes, 81 at 12.53ml</t>
  </si>
  <si>
    <t>Phase 2 dashes per day, using phase 1 average dash</t>
  </si>
  <si>
    <t>Dashes per day, bottle</t>
  </si>
  <si>
    <t xml:space="preserve">I thought a few years later, of some finer or smoother mathematical and logical handling of the combining and distinction of the data phases, one and two, to a modestly shifted result surmised.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</si>
</sst>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MM/DD/YY"/>
    <numFmt numFmtId="167" formatCode="0.000000"/>
    <numFmt numFmtId="168" formatCode="0.00000"/>
    <numFmt numFmtId="169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V27" sqref="V27"/>
    </sheetView>
  </sheetViews>
  <sheetFormatPr defaultColWidth="8.00390625" defaultRowHeight="12.75"/>
  <cols>
    <col min="1" max="1" width="8.8515625" style="0" customWidth="1"/>
    <col min="2" max="3" width="9.8515625" style="1" customWidth="1"/>
    <col min="4" max="19" width="8.8515625" style="0" customWidth="1"/>
    <col min="20" max="20" width="15.421875" style="0" customWidth="1"/>
    <col min="21" max="16384" width="8.8515625" style="0" customWidth="1"/>
  </cols>
  <sheetData>
    <row r="1" ht="12.75">
      <c r="A1" s="1" t="s">
        <v>0</v>
      </c>
    </row>
    <row r="2" spans="8:15" ht="14.25">
      <c r="H2" s="2" t="s">
        <v>1</v>
      </c>
      <c r="M2" s="3" t="s">
        <v>1</v>
      </c>
      <c r="N2" s="1" t="s">
        <v>2</v>
      </c>
      <c r="O2" s="1" t="s">
        <v>2</v>
      </c>
    </row>
    <row r="3" spans="1:25" ht="14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2</v>
      </c>
      <c r="I3" s="1" t="s">
        <v>10</v>
      </c>
      <c r="J3" s="1" t="s">
        <v>11</v>
      </c>
      <c r="K3" s="1" t="s">
        <v>12</v>
      </c>
      <c r="N3" s="1"/>
      <c r="O3" t="s">
        <v>13</v>
      </c>
      <c r="Q3" t="s">
        <v>14</v>
      </c>
      <c r="S3" s="3" t="s">
        <v>15</v>
      </c>
      <c r="T3" s="1" t="s">
        <v>16</v>
      </c>
      <c r="V3" s="1" t="s">
        <v>17</v>
      </c>
      <c r="X3" s="4" t="s">
        <v>18</v>
      </c>
      <c r="Y3" s="4" t="s">
        <v>19</v>
      </c>
    </row>
    <row r="4" spans="1:25" ht="14.25">
      <c r="A4" s="1">
        <v>750</v>
      </c>
      <c r="B4" s="5">
        <v>41820</v>
      </c>
      <c r="C4" s="5">
        <v>41846</v>
      </c>
      <c r="D4" s="6">
        <v>27</v>
      </c>
      <c r="E4" s="1">
        <f aca="true" t="shared" si="0" ref="E4:E25">A4/D4</f>
        <v>27.77777777777778</v>
      </c>
      <c r="F4" s="1">
        <f aca="true" t="shared" si="1" ref="F4:F8">0.4</f>
        <v>0.4</v>
      </c>
      <c r="G4" s="1">
        <f aca="true" t="shared" si="2" ref="G4:G25">E4*F4</f>
        <v>11.111111111111112</v>
      </c>
      <c r="H4" s="1">
        <v>2.2222222222222223</v>
      </c>
      <c r="I4" s="1">
        <f aca="true" t="shared" si="3" ref="I4:I25">E4/H4</f>
        <v>12.5</v>
      </c>
      <c r="J4" s="1">
        <f aca="true" t="shared" si="4" ref="J4:J25">I4*F4</f>
        <v>5</v>
      </c>
      <c r="K4" s="1">
        <f aca="true" t="shared" si="5" ref="K4:K25">J4/(11*28)*100</f>
        <v>1.6233766233766231</v>
      </c>
      <c r="N4" s="1">
        <v>2.2222222222222223</v>
      </c>
      <c r="O4" s="1">
        <v>4</v>
      </c>
      <c r="P4" s="1"/>
      <c r="Q4">
        <f aca="true" t="shared" si="6" ref="Q4:Q25">H4*D4</f>
        <v>60</v>
      </c>
      <c r="S4">
        <f aca="true" t="shared" si="7" ref="S4:S25">1/I4*1000</f>
        <v>80</v>
      </c>
      <c r="T4" s="7">
        <f aca="true" t="shared" si="8" ref="T4:T25">I4</f>
        <v>12.5</v>
      </c>
      <c r="V4" s="8">
        <f aca="true" t="shared" si="9" ref="V4:V25">E4*F4/0.4</f>
        <v>27.77777777777778</v>
      </c>
      <c r="W4" s="9"/>
      <c r="X4" s="9">
        <f aca="true" t="shared" si="10" ref="X4:X25">E4*F4/0.44</f>
        <v>25.252525252525256</v>
      </c>
      <c r="Y4" s="9">
        <f aca="true" t="shared" si="11" ref="Y4:Y25">E4*F4/0.47</f>
        <v>23.64066193853428</v>
      </c>
    </row>
    <row r="5" spans="1:25" ht="14.25">
      <c r="A5" s="1">
        <v>1750</v>
      </c>
      <c r="B5" s="5">
        <v>41854</v>
      </c>
      <c r="C5" s="5">
        <v>41901</v>
      </c>
      <c r="D5" s="6">
        <v>48</v>
      </c>
      <c r="E5" s="1">
        <f t="shared" si="0"/>
        <v>36.458333333333336</v>
      </c>
      <c r="F5" s="1">
        <f t="shared" si="1"/>
        <v>0.4</v>
      </c>
      <c r="G5" s="1">
        <f t="shared" si="2"/>
        <v>14.583333333333336</v>
      </c>
      <c r="H5" s="1">
        <v>2.7777777777777772</v>
      </c>
      <c r="I5" s="1">
        <f t="shared" si="3"/>
        <v>13.125000000000004</v>
      </c>
      <c r="J5" s="1">
        <f t="shared" si="4"/>
        <v>5.250000000000002</v>
      </c>
      <c r="K5" s="1">
        <f t="shared" si="5"/>
        <v>1.704545454545455</v>
      </c>
      <c r="N5" s="1">
        <v>2.7777777777777772</v>
      </c>
      <c r="O5" s="1">
        <v>4</v>
      </c>
      <c r="P5" s="1"/>
      <c r="Q5">
        <f t="shared" si="6"/>
        <v>133.33333333333331</v>
      </c>
      <c r="S5">
        <f t="shared" si="7"/>
        <v>76.19047619047618</v>
      </c>
      <c r="T5" s="7">
        <f t="shared" si="8"/>
        <v>13.125000000000004</v>
      </c>
      <c r="V5" s="8">
        <f t="shared" si="9"/>
        <v>36.458333333333336</v>
      </c>
      <c r="W5" s="9"/>
      <c r="X5" s="9">
        <f t="shared" si="10"/>
        <v>33.1439393939394</v>
      </c>
      <c r="Y5" s="9">
        <f t="shared" si="11"/>
        <v>31.028368794326244</v>
      </c>
    </row>
    <row r="6" spans="1:25" ht="14.25">
      <c r="A6" s="1">
        <v>1750</v>
      </c>
      <c r="B6" s="5">
        <v>41902</v>
      </c>
      <c r="C6" s="5">
        <v>41947</v>
      </c>
      <c r="D6" s="6">
        <v>45.25</v>
      </c>
      <c r="E6" s="1">
        <f t="shared" si="0"/>
        <v>38.67403314917127</v>
      </c>
      <c r="F6" s="1">
        <f t="shared" si="1"/>
        <v>0.4</v>
      </c>
      <c r="G6" s="1">
        <f t="shared" si="2"/>
        <v>15.46961325966851</v>
      </c>
      <c r="H6">
        <v>4</v>
      </c>
      <c r="I6" s="1">
        <f t="shared" si="3"/>
        <v>9.668508287292818</v>
      </c>
      <c r="J6" s="1">
        <f t="shared" si="4"/>
        <v>3.8674033149171274</v>
      </c>
      <c r="K6" s="1">
        <f t="shared" si="5"/>
        <v>1.2556504269211453</v>
      </c>
      <c r="N6" s="1">
        <v>5</v>
      </c>
      <c r="O6">
        <v>4</v>
      </c>
      <c r="Q6">
        <f t="shared" si="6"/>
        <v>181</v>
      </c>
      <c r="S6">
        <f t="shared" si="7"/>
        <v>103.42857142857143</v>
      </c>
      <c r="T6" s="7">
        <f t="shared" si="8"/>
        <v>9.668508287292818</v>
      </c>
      <c r="V6" s="8">
        <f t="shared" si="9"/>
        <v>38.67403314917127</v>
      </c>
      <c r="W6" s="9"/>
      <c r="X6" s="9">
        <f t="shared" si="10"/>
        <v>35.15821195379207</v>
      </c>
      <c r="Y6" s="9">
        <f t="shared" si="11"/>
        <v>32.91407076525215</v>
      </c>
    </row>
    <row r="7" spans="1:25" ht="14.25">
      <c r="A7" s="1">
        <v>1750</v>
      </c>
      <c r="B7" s="5">
        <v>41947</v>
      </c>
      <c r="C7" s="5">
        <v>41986</v>
      </c>
      <c r="D7" s="6">
        <f>26.75+12.5</f>
        <v>39.25</v>
      </c>
      <c r="E7" s="1">
        <f t="shared" si="0"/>
        <v>44.5859872611465</v>
      </c>
      <c r="F7" s="1">
        <f t="shared" si="1"/>
        <v>0.4</v>
      </c>
      <c r="G7" s="1">
        <f t="shared" si="2"/>
        <v>17.834394904458602</v>
      </c>
      <c r="H7">
        <v>4</v>
      </c>
      <c r="I7" s="1">
        <f t="shared" si="3"/>
        <v>11.146496815286625</v>
      </c>
      <c r="J7" s="1">
        <f t="shared" si="4"/>
        <v>4.4585987261146505</v>
      </c>
      <c r="K7" s="1">
        <f t="shared" si="5"/>
        <v>1.4475969889982632</v>
      </c>
      <c r="N7" s="1">
        <v>5</v>
      </c>
      <c r="O7">
        <v>4</v>
      </c>
      <c r="Q7">
        <f t="shared" si="6"/>
        <v>157</v>
      </c>
      <c r="S7">
        <f t="shared" si="7"/>
        <v>89.71428571428571</v>
      </c>
      <c r="T7" s="7">
        <f t="shared" si="8"/>
        <v>11.146496815286625</v>
      </c>
      <c r="V7" s="8">
        <f t="shared" si="9"/>
        <v>44.5859872611465</v>
      </c>
      <c r="W7" s="9"/>
      <c r="X7" s="9">
        <f t="shared" si="10"/>
        <v>40.53271569195137</v>
      </c>
      <c r="Y7" s="9">
        <f t="shared" si="11"/>
        <v>37.94552107331617</v>
      </c>
    </row>
    <row r="8" spans="1:25" ht="14.25">
      <c r="A8" s="1">
        <v>1750</v>
      </c>
      <c r="B8" s="5">
        <v>41986</v>
      </c>
      <c r="C8" s="5">
        <v>42031</v>
      </c>
      <c r="D8" s="6">
        <f>18.5+26.5</f>
        <v>45</v>
      </c>
      <c r="E8" s="1">
        <f t="shared" si="0"/>
        <v>38.888888888888886</v>
      </c>
      <c r="F8" s="1">
        <f t="shared" si="1"/>
        <v>0.4</v>
      </c>
      <c r="G8" s="1">
        <f t="shared" si="2"/>
        <v>15.555555555555555</v>
      </c>
      <c r="H8">
        <v>4</v>
      </c>
      <c r="I8" s="1">
        <f t="shared" si="3"/>
        <v>9.722222222222221</v>
      </c>
      <c r="J8" s="1">
        <f t="shared" si="4"/>
        <v>3.888888888888889</v>
      </c>
      <c r="K8" s="1">
        <f t="shared" si="5"/>
        <v>1.2626262626262625</v>
      </c>
      <c r="N8" s="1">
        <v>5</v>
      </c>
      <c r="O8">
        <v>4</v>
      </c>
      <c r="Q8">
        <f t="shared" si="6"/>
        <v>180</v>
      </c>
      <c r="S8">
        <f t="shared" si="7"/>
        <v>102.85714285714288</v>
      </c>
      <c r="T8" s="7">
        <f t="shared" si="8"/>
        <v>9.722222222222221</v>
      </c>
      <c r="V8" s="8">
        <f t="shared" si="9"/>
        <v>38.888888888888886</v>
      </c>
      <c r="W8" s="9"/>
      <c r="X8" s="9">
        <f t="shared" si="10"/>
        <v>35.35353535353535</v>
      </c>
      <c r="Y8" s="9">
        <f t="shared" si="11"/>
        <v>33.09692671394799</v>
      </c>
    </row>
    <row r="9" spans="1:25" ht="14.25">
      <c r="A9" s="1">
        <v>1750</v>
      </c>
      <c r="B9" s="5">
        <v>42031</v>
      </c>
      <c r="C9" s="5">
        <v>42135</v>
      </c>
      <c r="D9" s="6">
        <f>4.5+28+31+30+10.15</f>
        <v>103.65</v>
      </c>
      <c r="E9" s="1">
        <f t="shared" si="0"/>
        <v>16.88374336710082</v>
      </c>
      <c r="F9" s="1">
        <f>0.47</f>
        <v>0.47000000000000003</v>
      </c>
      <c r="G9" s="1">
        <f t="shared" si="2"/>
        <v>7.935359382537386</v>
      </c>
      <c r="H9">
        <v>4</v>
      </c>
      <c r="I9" s="1">
        <f t="shared" si="3"/>
        <v>4.220935841775205</v>
      </c>
      <c r="J9" s="1">
        <f t="shared" si="4"/>
        <v>1.9838398456343465</v>
      </c>
      <c r="K9" s="1">
        <f t="shared" si="5"/>
        <v>0.6441038459851774</v>
      </c>
      <c r="N9" s="1">
        <v>5</v>
      </c>
      <c r="O9">
        <v>4</v>
      </c>
      <c r="Q9">
        <f t="shared" si="6"/>
        <v>414.6</v>
      </c>
      <c r="S9">
        <f t="shared" si="7"/>
        <v>236.9142857142857</v>
      </c>
      <c r="T9" s="7">
        <f t="shared" si="8"/>
        <v>4.220935841775205</v>
      </c>
      <c r="V9" s="8">
        <f t="shared" si="9"/>
        <v>19.838398456343462</v>
      </c>
      <c r="W9" s="9"/>
      <c r="X9" s="9">
        <f t="shared" si="10"/>
        <v>18.03490768758497</v>
      </c>
      <c r="Y9" s="9">
        <f t="shared" si="11"/>
        <v>16.88374336710082</v>
      </c>
    </row>
    <row r="10" spans="1:25" ht="14.25">
      <c r="A10" s="1">
        <v>1750</v>
      </c>
      <c r="B10" s="5">
        <v>42135</v>
      </c>
      <c r="C10" s="10">
        <v>42535</v>
      </c>
      <c r="D10" s="6">
        <f>366+20.85+13.8</f>
        <v>400.65000000000003</v>
      </c>
      <c r="E10" s="1">
        <f t="shared" si="0"/>
        <v>4.3679021589916385</v>
      </c>
      <c r="F10" s="1">
        <f aca="true" t="shared" si="12" ref="F10:F14">0.4</f>
        <v>0.4</v>
      </c>
      <c r="G10" s="1">
        <f t="shared" si="2"/>
        <v>1.7471608635966556</v>
      </c>
      <c r="H10">
        <v>4</v>
      </c>
      <c r="I10" s="1">
        <f t="shared" si="3"/>
        <v>1.0919755397479096</v>
      </c>
      <c r="J10" s="1">
        <f t="shared" si="4"/>
        <v>0.4367902158991639</v>
      </c>
      <c r="K10" s="1">
        <f t="shared" si="5"/>
        <v>0.1418150051620662</v>
      </c>
      <c r="N10" s="1">
        <v>5</v>
      </c>
      <c r="O10">
        <v>4</v>
      </c>
      <c r="Q10">
        <f t="shared" si="6"/>
        <v>1602.6000000000001</v>
      </c>
      <c r="S10">
        <f t="shared" si="7"/>
        <v>915.7714285714286</v>
      </c>
      <c r="T10" s="7">
        <f t="shared" si="8"/>
        <v>1.0919755397479096</v>
      </c>
      <c r="V10" s="8">
        <f t="shared" si="9"/>
        <v>4.3679021589916385</v>
      </c>
      <c r="W10" s="9"/>
      <c r="X10" s="9">
        <f t="shared" si="10"/>
        <v>3.9708201445378535</v>
      </c>
      <c r="Y10" s="9">
        <f t="shared" si="11"/>
        <v>3.717363539567352</v>
      </c>
    </row>
    <row r="11" spans="1:25" ht="14.25">
      <c r="A11" s="1">
        <v>1750</v>
      </c>
      <c r="B11" s="10">
        <v>42535</v>
      </c>
      <c r="C11" s="10">
        <v>43125</v>
      </c>
      <c r="D11" s="11">
        <f>365+184+15.2+24.5</f>
        <v>588.7</v>
      </c>
      <c r="E11" s="1">
        <f t="shared" si="0"/>
        <v>2.972651605231867</v>
      </c>
      <c r="F11" s="1">
        <f t="shared" si="12"/>
        <v>0.4</v>
      </c>
      <c r="G11" s="1">
        <f t="shared" si="2"/>
        <v>1.1890606420927468</v>
      </c>
      <c r="H11">
        <v>4</v>
      </c>
      <c r="I11" s="1">
        <f t="shared" si="3"/>
        <v>0.7431629013079667</v>
      </c>
      <c r="J11" s="1">
        <f t="shared" si="4"/>
        <v>0.2972651605231867</v>
      </c>
      <c r="K11" s="1">
        <f t="shared" si="5"/>
        <v>0.09651466250752815</v>
      </c>
      <c r="N11">
        <v>5</v>
      </c>
      <c r="O11">
        <v>4</v>
      </c>
      <c r="Q11">
        <f t="shared" si="6"/>
        <v>2354.8</v>
      </c>
      <c r="S11">
        <f t="shared" si="7"/>
        <v>1345.6000000000001</v>
      </c>
      <c r="T11" s="7">
        <f t="shared" si="8"/>
        <v>0.7431629013079667</v>
      </c>
      <c r="V11" s="8">
        <f t="shared" si="9"/>
        <v>2.972651605231867</v>
      </c>
      <c r="W11" s="9"/>
      <c r="X11" s="9">
        <f t="shared" si="10"/>
        <v>2.702410550210788</v>
      </c>
      <c r="Y11" s="9">
        <f t="shared" si="11"/>
        <v>2.5299162597718015</v>
      </c>
    </row>
    <row r="12" spans="1:25" ht="14.25">
      <c r="A12" s="1">
        <v>1750</v>
      </c>
      <c r="B12" s="10">
        <v>43126</v>
      </c>
      <c r="C12" s="10">
        <v>43449</v>
      </c>
      <c r="D12" s="11">
        <f>365-25-16</f>
        <v>324</v>
      </c>
      <c r="E12" s="1">
        <f t="shared" si="0"/>
        <v>5.401234567901234</v>
      </c>
      <c r="F12" s="1">
        <f t="shared" si="12"/>
        <v>0.4</v>
      </c>
      <c r="G12" s="1">
        <f t="shared" si="2"/>
        <v>2.1604938271604937</v>
      </c>
      <c r="H12">
        <v>4</v>
      </c>
      <c r="I12" s="1">
        <f t="shared" si="3"/>
        <v>1.3503086419753085</v>
      </c>
      <c r="J12" s="1">
        <f t="shared" si="4"/>
        <v>0.5401234567901234</v>
      </c>
      <c r="K12" s="1">
        <f t="shared" si="5"/>
        <v>0.175364758698092</v>
      </c>
      <c r="N12">
        <v>5</v>
      </c>
      <c r="O12">
        <v>4</v>
      </c>
      <c r="Q12">
        <f t="shared" si="6"/>
        <v>1296</v>
      </c>
      <c r="S12">
        <f t="shared" si="7"/>
        <v>740.5714285714287</v>
      </c>
      <c r="T12" s="7">
        <f t="shared" si="8"/>
        <v>1.3503086419753085</v>
      </c>
      <c r="V12" s="8">
        <f t="shared" si="9"/>
        <v>5.401234567901234</v>
      </c>
      <c r="W12" s="9"/>
      <c r="X12" s="9">
        <f t="shared" si="10"/>
        <v>4.910213243546576</v>
      </c>
      <c r="Y12" s="9">
        <f t="shared" si="11"/>
        <v>4.59679537693722</v>
      </c>
    </row>
    <row r="13" spans="1:25" ht="14.25">
      <c r="A13">
        <v>750</v>
      </c>
      <c r="B13" s="10">
        <v>43450</v>
      </c>
      <c r="C13" s="10">
        <v>43472</v>
      </c>
      <c r="D13" s="11">
        <f>16+6.5</f>
        <v>22.5</v>
      </c>
      <c r="E13" s="1">
        <f t="shared" si="0"/>
        <v>33.333333333333336</v>
      </c>
      <c r="F13" s="1">
        <f t="shared" si="12"/>
        <v>0.4</v>
      </c>
      <c r="G13" s="1">
        <f t="shared" si="2"/>
        <v>13.333333333333336</v>
      </c>
      <c r="H13">
        <v>4</v>
      </c>
      <c r="I13" s="1">
        <f t="shared" si="3"/>
        <v>8.333333333333334</v>
      </c>
      <c r="J13" s="1">
        <f t="shared" si="4"/>
        <v>3.333333333333334</v>
      </c>
      <c r="K13" s="1">
        <f t="shared" si="5"/>
        <v>1.0822510822510825</v>
      </c>
      <c r="N13">
        <v>5</v>
      </c>
      <c r="O13">
        <v>4</v>
      </c>
      <c r="Q13">
        <f t="shared" si="6"/>
        <v>90</v>
      </c>
      <c r="S13">
        <f t="shared" si="7"/>
        <v>120</v>
      </c>
      <c r="T13" s="7">
        <f t="shared" si="8"/>
        <v>8.333333333333334</v>
      </c>
      <c r="V13" s="8">
        <f t="shared" si="9"/>
        <v>33.333333333333336</v>
      </c>
      <c r="W13" s="9"/>
      <c r="X13" s="9">
        <f t="shared" si="10"/>
        <v>30.303030303030308</v>
      </c>
      <c r="Y13" s="9">
        <f t="shared" si="11"/>
        <v>28.368794326241137</v>
      </c>
    </row>
    <row r="14" spans="1:25" ht="14.25">
      <c r="A14">
        <v>750</v>
      </c>
      <c r="B14" s="10">
        <v>43472</v>
      </c>
      <c r="C14" s="10">
        <v>43539</v>
      </c>
      <c r="D14" s="11">
        <f>31-6.5+28+14.5</f>
        <v>67</v>
      </c>
      <c r="E14" s="1">
        <f t="shared" si="0"/>
        <v>11.194029850746269</v>
      </c>
      <c r="F14" s="1">
        <f t="shared" si="12"/>
        <v>0.4</v>
      </c>
      <c r="G14" s="1">
        <f t="shared" si="2"/>
        <v>4.477611940298508</v>
      </c>
      <c r="H14">
        <v>4</v>
      </c>
      <c r="I14" s="1">
        <f t="shared" si="3"/>
        <v>2.798507462686567</v>
      </c>
      <c r="J14" s="1">
        <f t="shared" si="4"/>
        <v>1.119402985074627</v>
      </c>
      <c r="K14" s="1">
        <f t="shared" si="5"/>
        <v>0.36344252762163215</v>
      </c>
      <c r="N14">
        <v>5</v>
      </c>
      <c r="O14">
        <v>4</v>
      </c>
      <c r="Q14">
        <f t="shared" si="6"/>
        <v>268</v>
      </c>
      <c r="S14">
        <f t="shared" si="7"/>
        <v>357.3333333333333</v>
      </c>
      <c r="T14" s="7">
        <f t="shared" si="8"/>
        <v>2.798507462686567</v>
      </c>
      <c r="V14" s="8">
        <f t="shared" si="9"/>
        <v>11.194029850746269</v>
      </c>
      <c r="W14" s="9"/>
      <c r="X14" s="9">
        <f t="shared" si="10"/>
        <v>10.1763907734057</v>
      </c>
      <c r="Y14" s="9">
        <f t="shared" si="11"/>
        <v>9.526833915528739</v>
      </c>
    </row>
    <row r="15" spans="1:25" ht="14.25">
      <c r="A15">
        <v>750</v>
      </c>
      <c r="B15" s="10">
        <v>43539</v>
      </c>
      <c r="C15" s="10">
        <v>43921</v>
      </c>
      <c r="D15" s="11">
        <v>380.5</v>
      </c>
      <c r="E15" s="1">
        <f t="shared" si="0"/>
        <v>1.971090670170828</v>
      </c>
      <c r="F15" s="1">
        <f aca="true" t="shared" si="13" ref="F15:F18">0.47</f>
        <v>0.47000000000000003</v>
      </c>
      <c r="G15" s="1">
        <f t="shared" si="2"/>
        <v>0.9264126149802892</v>
      </c>
      <c r="H15" s="1">
        <v>4</v>
      </c>
      <c r="I15" s="1">
        <f t="shared" si="3"/>
        <v>0.492772667542707</v>
      </c>
      <c r="J15" s="1">
        <f t="shared" si="4"/>
        <v>0.2316031537450723</v>
      </c>
      <c r="K15" s="1">
        <f t="shared" si="5"/>
        <v>0.07519582913801048</v>
      </c>
      <c r="N15">
        <v>4</v>
      </c>
      <c r="O15">
        <v>4</v>
      </c>
      <c r="Q15">
        <f t="shared" si="6"/>
        <v>1522</v>
      </c>
      <c r="S15">
        <f t="shared" si="7"/>
        <v>2029.3333333333333</v>
      </c>
      <c r="T15" s="7">
        <f t="shared" si="8"/>
        <v>0.492772667542707</v>
      </c>
      <c r="V15" s="8">
        <f t="shared" si="9"/>
        <v>2.3160315374507228</v>
      </c>
      <c r="W15" s="9"/>
      <c r="X15" s="9">
        <f t="shared" si="10"/>
        <v>2.1054832158642935</v>
      </c>
      <c r="Y15" s="9">
        <f t="shared" si="11"/>
        <v>1.971090670170828</v>
      </c>
    </row>
    <row r="16" spans="1:25" ht="14.25">
      <c r="A16">
        <v>750</v>
      </c>
      <c r="B16" s="10">
        <v>43923</v>
      </c>
      <c r="C16" s="10">
        <v>44002</v>
      </c>
      <c r="D16" s="11">
        <v>79.5</v>
      </c>
      <c r="E16" s="1">
        <f t="shared" si="0"/>
        <v>9.433962264150944</v>
      </c>
      <c r="F16" s="1">
        <f t="shared" si="13"/>
        <v>0.47000000000000003</v>
      </c>
      <c r="G16" s="1">
        <f t="shared" si="2"/>
        <v>4.433962264150944</v>
      </c>
      <c r="H16" s="1">
        <v>4</v>
      </c>
      <c r="I16" s="1">
        <f t="shared" si="3"/>
        <v>2.358490566037736</v>
      </c>
      <c r="J16" s="1">
        <f t="shared" si="4"/>
        <v>1.108490566037736</v>
      </c>
      <c r="K16" s="1">
        <f t="shared" si="5"/>
        <v>0.35989953442783634</v>
      </c>
      <c r="N16">
        <v>4</v>
      </c>
      <c r="O16">
        <v>4</v>
      </c>
      <c r="Q16">
        <f t="shared" si="6"/>
        <v>318</v>
      </c>
      <c r="S16">
        <f t="shared" si="7"/>
        <v>424</v>
      </c>
      <c r="T16" s="7">
        <f t="shared" si="8"/>
        <v>2.358490566037736</v>
      </c>
      <c r="V16" s="8">
        <f t="shared" si="9"/>
        <v>11.084905660377359</v>
      </c>
      <c r="W16" s="9"/>
      <c r="X16" s="9">
        <f t="shared" si="10"/>
        <v>10.077186963979418</v>
      </c>
      <c r="Y16" s="9">
        <f t="shared" si="11"/>
        <v>9.433962264150944</v>
      </c>
    </row>
    <row r="17" spans="1:25" ht="14.25">
      <c r="A17">
        <v>750</v>
      </c>
      <c r="B17" s="10">
        <v>44002</v>
      </c>
      <c r="C17" s="10">
        <v>44030</v>
      </c>
      <c r="D17" s="11">
        <v>27.75</v>
      </c>
      <c r="E17" s="1">
        <f t="shared" si="0"/>
        <v>27.027027027027028</v>
      </c>
      <c r="F17" s="1">
        <f t="shared" si="13"/>
        <v>0.47000000000000003</v>
      </c>
      <c r="G17" s="1">
        <f t="shared" si="2"/>
        <v>12.702702702702704</v>
      </c>
      <c r="H17" s="1">
        <v>4</v>
      </c>
      <c r="I17" s="1">
        <f t="shared" si="3"/>
        <v>6.756756756756757</v>
      </c>
      <c r="J17" s="1">
        <f t="shared" si="4"/>
        <v>3.175675675675676</v>
      </c>
      <c r="K17" s="1">
        <f t="shared" si="5"/>
        <v>1.0310635310635312</v>
      </c>
      <c r="N17">
        <v>4</v>
      </c>
      <c r="O17">
        <v>4</v>
      </c>
      <c r="Q17">
        <f t="shared" si="6"/>
        <v>111</v>
      </c>
      <c r="S17">
        <f t="shared" si="7"/>
        <v>148</v>
      </c>
      <c r="T17" s="7">
        <f t="shared" si="8"/>
        <v>6.756756756756757</v>
      </c>
      <c r="V17" s="8">
        <f t="shared" si="9"/>
        <v>31.756756756756758</v>
      </c>
      <c r="W17" s="9"/>
      <c r="X17" s="9">
        <f t="shared" si="10"/>
        <v>28.869778869778873</v>
      </c>
      <c r="Y17" s="9">
        <f t="shared" si="11"/>
        <v>27.027027027027028</v>
      </c>
    </row>
    <row r="18" spans="1:25" ht="14.25">
      <c r="A18">
        <v>750</v>
      </c>
      <c r="B18" s="10">
        <v>44030</v>
      </c>
      <c r="C18" s="1" t="s">
        <v>20</v>
      </c>
      <c r="D18" s="11">
        <f>13.75+31+22</f>
        <v>66.75</v>
      </c>
      <c r="E18" s="1">
        <f t="shared" si="0"/>
        <v>11.235955056179776</v>
      </c>
      <c r="F18" s="1">
        <f t="shared" si="13"/>
        <v>0.47000000000000003</v>
      </c>
      <c r="G18" s="1">
        <f t="shared" si="2"/>
        <v>5.280898876404495</v>
      </c>
      <c r="H18" s="1">
        <v>4</v>
      </c>
      <c r="I18" s="1">
        <f t="shared" si="3"/>
        <v>2.808988764044944</v>
      </c>
      <c r="J18" s="1">
        <f t="shared" si="4"/>
        <v>1.3202247191011238</v>
      </c>
      <c r="K18" s="1">
        <f t="shared" si="5"/>
        <v>0.42864438931854665</v>
      </c>
      <c r="N18">
        <v>4</v>
      </c>
      <c r="O18">
        <v>4</v>
      </c>
      <c r="Q18">
        <f t="shared" si="6"/>
        <v>267</v>
      </c>
      <c r="S18">
        <f t="shared" si="7"/>
        <v>356</v>
      </c>
      <c r="T18" s="7">
        <f t="shared" si="8"/>
        <v>2.808988764044944</v>
      </c>
      <c r="V18" s="8">
        <f t="shared" si="9"/>
        <v>13.202247191011237</v>
      </c>
      <c r="W18" s="9"/>
      <c r="X18" s="9">
        <f t="shared" si="10"/>
        <v>12.002042900919307</v>
      </c>
      <c r="Y18" s="9">
        <f t="shared" si="11"/>
        <v>11.235955056179776</v>
      </c>
    </row>
    <row r="19" spans="1:25" ht="14.25">
      <c r="A19">
        <v>750</v>
      </c>
      <c r="B19" s="1" t="s">
        <v>21</v>
      </c>
      <c r="C19" s="10">
        <v>44180</v>
      </c>
      <c r="D19">
        <f>8+31+30+14</f>
        <v>83</v>
      </c>
      <c r="E19" s="1">
        <f t="shared" si="0"/>
        <v>9.036144578313253</v>
      </c>
      <c r="F19" s="1">
        <f aca="true" t="shared" si="14" ref="F19:F22">0.44</f>
        <v>0.44</v>
      </c>
      <c r="G19" s="1">
        <f t="shared" si="2"/>
        <v>3.9759036144578315</v>
      </c>
      <c r="H19" s="1">
        <v>4</v>
      </c>
      <c r="I19" s="1">
        <f t="shared" si="3"/>
        <v>2.2590361445783134</v>
      </c>
      <c r="J19" s="1">
        <f t="shared" si="4"/>
        <v>0.9939759036144579</v>
      </c>
      <c r="K19" s="1">
        <f t="shared" si="5"/>
        <v>0.3227194492254733</v>
      </c>
      <c r="N19">
        <v>4</v>
      </c>
      <c r="O19">
        <v>4</v>
      </c>
      <c r="Q19">
        <f t="shared" si="6"/>
        <v>332</v>
      </c>
      <c r="S19">
        <f t="shared" si="7"/>
        <v>442.66666666666663</v>
      </c>
      <c r="T19" s="7">
        <f t="shared" si="8"/>
        <v>2.2590361445783134</v>
      </c>
      <c r="V19" s="8">
        <f t="shared" si="9"/>
        <v>9.939759036144578</v>
      </c>
      <c r="W19" s="9"/>
      <c r="X19" s="9">
        <f t="shared" si="10"/>
        <v>9.036144578313253</v>
      </c>
      <c r="Y19" s="9">
        <f t="shared" si="11"/>
        <v>8.45936939246347</v>
      </c>
    </row>
    <row r="20" spans="1:25" ht="14.25">
      <c r="A20">
        <v>750</v>
      </c>
      <c r="B20" s="10">
        <v>44180</v>
      </c>
      <c r="C20" s="10">
        <v>44257</v>
      </c>
      <c r="D20">
        <f>16.5+31+28+1.25</f>
        <v>76.75</v>
      </c>
      <c r="E20" s="1">
        <f t="shared" si="0"/>
        <v>9.77198697068404</v>
      </c>
      <c r="F20" s="1">
        <f t="shared" si="14"/>
        <v>0.44</v>
      </c>
      <c r="G20" s="1">
        <f t="shared" si="2"/>
        <v>4.299674267100977</v>
      </c>
      <c r="H20" s="1">
        <v>4</v>
      </c>
      <c r="I20" s="1">
        <f t="shared" si="3"/>
        <v>2.44299674267101</v>
      </c>
      <c r="J20" s="1">
        <f t="shared" si="4"/>
        <v>1.0749185667752443</v>
      </c>
      <c r="K20" s="1">
        <f t="shared" si="5"/>
        <v>0.3489995346672871</v>
      </c>
      <c r="N20">
        <v>4</v>
      </c>
      <c r="O20">
        <v>4</v>
      </c>
      <c r="Q20">
        <f t="shared" si="6"/>
        <v>307</v>
      </c>
      <c r="S20">
        <f t="shared" si="7"/>
        <v>409.3333333333333</v>
      </c>
      <c r="T20" s="7">
        <f t="shared" si="8"/>
        <v>2.44299674267101</v>
      </c>
      <c r="V20" s="8">
        <f t="shared" si="9"/>
        <v>10.749185667752442</v>
      </c>
      <c r="W20" s="9"/>
      <c r="X20" s="9">
        <f t="shared" si="10"/>
        <v>9.77198697068404</v>
      </c>
      <c r="Y20" s="9">
        <f t="shared" si="11"/>
        <v>9.14824312149144</v>
      </c>
    </row>
    <row r="21" spans="1:25" ht="14.25">
      <c r="A21">
        <v>750</v>
      </c>
      <c r="B21" s="10">
        <v>44258</v>
      </c>
      <c r="C21" s="10">
        <v>44324</v>
      </c>
      <c r="D21">
        <f>0.25+28+30+7.5</f>
        <v>65.75</v>
      </c>
      <c r="E21" s="1">
        <f t="shared" si="0"/>
        <v>11.406844106463879</v>
      </c>
      <c r="F21" s="1">
        <f t="shared" si="14"/>
        <v>0.44</v>
      </c>
      <c r="G21" s="1">
        <f t="shared" si="2"/>
        <v>5.019011406844107</v>
      </c>
      <c r="H21" s="1">
        <v>4</v>
      </c>
      <c r="I21" s="1">
        <f t="shared" si="3"/>
        <v>2.8517110266159698</v>
      </c>
      <c r="J21" s="1">
        <f t="shared" si="4"/>
        <v>1.2547528517110267</v>
      </c>
      <c r="K21" s="1">
        <f t="shared" si="5"/>
        <v>0.4073872895165671</v>
      </c>
      <c r="N21">
        <v>4</v>
      </c>
      <c r="O21">
        <v>4</v>
      </c>
      <c r="Q21">
        <f t="shared" si="6"/>
        <v>263</v>
      </c>
      <c r="S21">
        <f t="shared" si="7"/>
        <v>350.66666666666663</v>
      </c>
      <c r="T21" s="7">
        <f t="shared" si="8"/>
        <v>2.8517110266159698</v>
      </c>
      <c r="V21" s="8">
        <f t="shared" si="9"/>
        <v>12.547528517110266</v>
      </c>
      <c r="W21" s="9"/>
      <c r="X21" s="9">
        <f t="shared" si="10"/>
        <v>11.406844106463879</v>
      </c>
      <c r="Y21" s="9">
        <f t="shared" si="11"/>
        <v>10.678747674136396</v>
      </c>
    </row>
    <row r="22" spans="1:25" ht="14.25">
      <c r="A22">
        <v>750</v>
      </c>
      <c r="B22" s="10">
        <v>44324</v>
      </c>
      <c r="C22" s="10">
        <v>44352</v>
      </c>
      <c r="D22">
        <f>23.5+5.5</f>
        <v>29</v>
      </c>
      <c r="E22" s="1">
        <f t="shared" si="0"/>
        <v>25.862068965517242</v>
      </c>
      <c r="F22" s="1">
        <f t="shared" si="14"/>
        <v>0.44</v>
      </c>
      <c r="G22" s="1">
        <f t="shared" si="2"/>
        <v>11.379310344827587</v>
      </c>
      <c r="H22" s="1">
        <v>4</v>
      </c>
      <c r="I22" s="1">
        <f t="shared" si="3"/>
        <v>6.4655172413793105</v>
      </c>
      <c r="J22" s="1">
        <f t="shared" si="4"/>
        <v>2.844827586206897</v>
      </c>
      <c r="K22" s="1">
        <f t="shared" si="5"/>
        <v>0.9236453201970444</v>
      </c>
      <c r="N22">
        <v>4</v>
      </c>
      <c r="O22">
        <v>4</v>
      </c>
      <c r="Q22">
        <f t="shared" si="6"/>
        <v>116</v>
      </c>
      <c r="S22">
        <f t="shared" si="7"/>
        <v>154.66666666666669</v>
      </c>
      <c r="T22" s="7">
        <f t="shared" si="8"/>
        <v>6.4655172413793105</v>
      </c>
      <c r="V22" s="8">
        <f t="shared" si="9"/>
        <v>28.448275862068968</v>
      </c>
      <c r="W22" s="9"/>
      <c r="X22" s="9">
        <f t="shared" si="10"/>
        <v>25.862068965517242</v>
      </c>
      <c r="Y22" s="9">
        <f t="shared" si="11"/>
        <v>24.21129860601614</v>
      </c>
    </row>
    <row r="23" spans="1:25" ht="14.25">
      <c r="A23">
        <v>1750</v>
      </c>
      <c r="B23" s="10">
        <v>44352</v>
      </c>
      <c r="C23" s="10">
        <v>44407</v>
      </c>
      <c r="D23">
        <f>25.5+30</f>
        <v>55.5</v>
      </c>
      <c r="E23" s="1">
        <f t="shared" si="0"/>
        <v>31.53153153153153</v>
      </c>
      <c r="F23">
        <v>0.47300000000000003</v>
      </c>
      <c r="G23" s="1">
        <f t="shared" si="2"/>
        <v>14.914414414414415</v>
      </c>
      <c r="H23" s="1">
        <v>4</v>
      </c>
      <c r="I23" s="1">
        <f t="shared" si="3"/>
        <v>7.882882882882883</v>
      </c>
      <c r="J23" s="1">
        <f t="shared" si="4"/>
        <v>3.7286036036036037</v>
      </c>
      <c r="K23" s="1">
        <f t="shared" si="5"/>
        <v>1.2105855855855856</v>
      </c>
      <c r="N23">
        <v>4</v>
      </c>
      <c r="O23">
        <v>4</v>
      </c>
      <c r="Q23">
        <f t="shared" si="6"/>
        <v>222</v>
      </c>
      <c r="S23">
        <f t="shared" si="7"/>
        <v>126.85714285714286</v>
      </c>
      <c r="T23" s="7">
        <f t="shared" si="8"/>
        <v>7.882882882882883</v>
      </c>
      <c r="V23" s="8">
        <f t="shared" si="9"/>
        <v>37.28603603603604</v>
      </c>
      <c r="W23" s="9"/>
      <c r="X23" s="9">
        <f t="shared" si="10"/>
        <v>33.8963963963964</v>
      </c>
      <c r="Y23" s="9">
        <f t="shared" si="11"/>
        <v>31.732796626413645</v>
      </c>
    </row>
    <row r="24" spans="1:25" ht="14.25">
      <c r="A24">
        <v>750</v>
      </c>
      <c r="B24" s="10">
        <v>44409</v>
      </c>
      <c r="C24" s="10">
        <v>44429</v>
      </c>
      <c r="D24">
        <v>21</v>
      </c>
      <c r="E24" s="1">
        <f t="shared" si="0"/>
        <v>35.714285714285715</v>
      </c>
      <c r="F24">
        <v>0.44</v>
      </c>
      <c r="G24" s="1">
        <f t="shared" si="2"/>
        <v>15.714285714285715</v>
      </c>
      <c r="H24" s="1">
        <v>4</v>
      </c>
      <c r="I24" s="1">
        <f t="shared" si="3"/>
        <v>8.928571428571429</v>
      </c>
      <c r="J24" s="1">
        <f t="shared" si="4"/>
        <v>3.928571428571429</v>
      </c>
      <c r="K24" s="1">
        <f t="shared" si="5"/>
        <v>1.2755102040816326</v>
      </c>
      <c r="N24">
        <v>4</v>
      </c>
      <c r="O24">
        <v>4</v>
      </c>
      <c r="Q24">
        <f t="shared" si="6"/>
        <v>84</v>
      </c>
      <c r="S24">
        <f t="shared" si="7"/>
        <v>112</v>
      </c>
      <c r="T24" s="7">
        <f t="shared" si="8"/>
        <v>8.928571428571429</v>
      </c>
      <c r="V24" s="8">
        <f t="shared" si="9"/>
        <v>39.285714285714285</v>
      </c>
      <c r="W24" s="9"/>
      <c r="X24" s="9">
        <f t="shared" si="10"/>
        <v>35.714285714285715</v>
      </c>
      <c r="Y24" s="9">
        <f t="shared" si="11"/>
        <v>33.43465045592705</v>
      </c>
    </row>
    <row r="25" spans="1:25" ht="14.25">
      <c r="A25">
        <v>1750</v>
      </c>
      <c r="B25" s="10">
        <v>44437</v>
      </c>
      <c r="C25" s="10">
        <v>44660</v>
      </c>
      <c r="D25">
        <f>2+30+31+30+31+31+28+31+9</f>
        <v>223</v>
      </c>
      <c r="E25" s="1">
        <f t="shared" si="0"/>
        <v>7.8475336322869955</v>
      </c>
      <c r="F25">
        <v>0.47300000000000003</v>
      </c>
      <c r="G25" s="1">
        <f t="shared" si="2"/>
        <v>3.711883408071749</v>
      </c>
      <c r="H25" s="1">
        <v>4</v>
      </c>
      <c r="I25" s="1">
        <f t="shared" si="3"/>
        <v>1.9618834080717489</v>
      </c>
      <c r="J25" s="1">
        <f t="shared" si="4"/>
        <v>0.9279708520179373</v>
      </c>
      <c r="K25" s="1">
        <f t="shared" si="5"/>
        <v>0.30128923766816146</v>
      </c>
      <c r="N25">
        <v>4</v>
      </c>
      <c r="O25">
        <v>4</v>
      </c>
      <c r="Q25">
        <f t="shared" si="6"/>
        <v>892</v>
      </c>
      <c r="S25">
        <f t="shared" si="7"/>
        <v>509.71428571428567</v>
      </c>
      <c r="T25" s="7">
        <f t="shared" si="8"/>
        <v>1.9618834080717489</v>
      </c>
      <c r="V25" s="8">
        <f t="shared" si="9"/>
        <v>9.279708520179373</v>
      </c>
      <c r="W25" s="9"/>
      <c r="X25" s="9">
        <f t="shared" si="10"/>
        <v>8.436098654708521</v>
      </c>
      <c r="Y25" s="9">
        <f t="shared" si="11"/>
        <v>7.897624272493083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24" sqref="G24"/>
    </sheetView>
  </sheetViews>
  <sheetFormatPr defaultColWidth="8.00390625" defaultRowHeight="12.75"/>
  <cols>
    <col min="1" max="16384" width="8.8515625" style="0" customWidth="1"/>
  </cols>
  <sheetData>
    <row r="1" ht="12.75">
      <c r="A1" s="1" t="s">
        <v>22</v>
      </c>
    </row>
    <row r="2" spans="1:2" ht="12.75">
      <c r="A2" s="1" t="s">
        <v>23</v>
      </c>
      <c r="B2" s="1" t="s">
        <v>14</v>
      </c>
    </row>
    <row r="3" spans="1:3" ht="12.75">
      <c r="A3" s="1">
        <v>0</v>
      </c>
      <c r="B3" s="1">
        <v>1</v>
      </c>
      <c r="C3" s="1" t="s">
        <v>24</v>
      </c>
    </row>
    <row r="4" spans="1:7" ht="12.75">
      <c r="A4" s="1">
        <v>1</v>
      </c>
      <c r="B4" s="1">
        <v>1</v>
      </c>
      <c r="C4" s="1" t="s">
        <v>25</v>
      </c>
      <c r="E4" s="1" t="s">
        <v>26</v>
      </c>
      <c r="G4" s="1">
        <f>B30</f>
        <v>60</v>
      </c>
    </row>
    <row r="5" spans="1:7" ht="12.75">
      <c r="A5" s="1">
        <v>2</v>
      </c>
      <c r="B5" s="1">
        <v>2</v>
      </c>
      <c r="C5" s="1" t="s">
        <v>27</v>
      </c>
      <c r="E5" s="1" t="s">
        <v>28</v>
      </c>
      <c r="G5" s="1">
        <f>750/G4</f>
        <v>12.5</v>
      </c>
    </row>
    <row r="6" spans="1:7" ht="12.75">
      <c r="A6" s="1">
        <v>3</v>
      </c>
      <c r="B6" s="1">
        <v>3</v>
      </c>
      <c r="C6" s="1" t="s">
        <v>29</v>
      </c>
      <c r="E6" s="1" t="s">
        <v>2</v>
      </c>
      <c r="G6" s="1">
        <f>G4/27</f>
        <v>2.2222222222222223</v>
      </c>
    </row>
    <row r="7" spans="1:7" ht="12.75">
      <c r="A7" s="1">
        <v>4</v>
      </c>
      <c r="B7" s="1">
        <v>2</v>
      </c>
      <c r="C7" s="1" t="s">
        <v>30</v>
      </c>
      <c r="E7" s="1" t="s">
        <v>7</v>
      </c>
      <c r="G7" s="1">
        <f>750/27</f>
        <v>27.77777777777778</v>
      </c>
    </row>
    <row r="8" spans="1:3" ht="12.75">
      <c r="A8" s="1">
        <v>5</v>
      </c>
      <c r="B8" s="1">
        <v>2</v>
      </c>
      <c r="C8" s="1" t="s">
        <v>31</v>
      </c>
    </row>
    <row r="9" spans="1:3" ht="12.75">
      <c r="A9" s="1">
        <v>6</v>
      </c>
      <c r="B9" s="1">
        <v>3</v>
      </c>
      <c r="C9" s="1" t="s">
        <v>32</v>
      </c>
    </row>
    <row r="10" spans="1:3" ht="12.75">
      <c r="A10" s="1">
        <v>7</v>
      </c>
      <c r="B10" s="1">
        <v>2.5</v>
      </c>
      <c r="C10" s="1" t="s">
        <v>24</v>
      </c>
    </row>
    <row r="11" spans="1:3" ht="12.75">
      <c r="A11" s="1">
        <v>8</v>
      </c>
      <c r="B11" s="1">
        <v>2</v>
      </c>
      <c r="C11" s="1" t="s">
        <v>25</v>
      </c>
    </row>
    <row r="12" spans="1:3" ht="12.75">
      <c r="A12" s="1">
        <v>9</v>
      </c>
      <c r="B12" s="1">
        <v>2.5</v>
      </c>
      <c r="C12" s="1" t="s">
        <v>27</v>
      </c>
    </row>
    <row r="13" spans="1:3" ht="12.75">
      <c r="A13" s="1">
        <v>10</v>
      </c>
      <c r="B13" s="1">
        <v>4</v>
      </c>
      <c r="C13" s="1" t="s">
        <v>29</v>
      </c>
    </row>
    <row r="14" spans="1:3" ht="12.75">
      <c r="A14" s="1">
        <v>11</v>
      </c>
      <c r="B14" s="1">
        <v>2</v>
      </c>
      <c r="C14" s="1" t="s">
        <v>30</v>
      </c>
    </row>
    <row r="15" spans="1:3" ht="12.75">
      <c r="A15" s="1">
        <v>12</v>
      </c>
      <c r="B15" s="1">
        <v>3</v>
      </c>
      <c r="C15" s="1" t="s">
        <v>31</v>
      </c>
    </row>
    <row r="16" spans="1:3" ht="12.75">
      <c r="A16" s="1">
        <v>13</v>
      </c>
      <c r="B16" s="1">
        <v>2</v>
      </c>
      <c r="C16" s="1" t="s">
        <v>32</v>
      </c>
    </row>
    <row r="17" spans="1:3" ht="12.75">
      <c r="A17" s="1">
        <v>14</v>
      </c>
      <c r="B17" s="1">
        <v>2</v>
      </c>
      <c r="C17" s="1" t="s">
        <v>24</v>
      </c>
    </row>
    <row r="18" spans="1:3" ht="12.75">
      <c r="A18" s="1">
        <v>15</v>
      </c>
      <c r="B18" s="1">
        <v>0</v>
      </c>
      <c r="C18" s="1" t="s">
        <v>25</v>
      </c>
    </row>
    <row r="19" spans="1:3" ht="12.75">
      <c r="A19" s="1">
        <v>16</v>
      </c>
      <c r="B19" s="1">
        <v>2</v>
      </c>
      <c r="C19" s="1" t="s">
        <v>27</v>
      </c>
    </row>
    <row r="20" spans="1:3" ht="12.75">
      <c r="A20" s="1">
        <v>17</v>
      </c>
      <c r="B20" s="1">
        <v>2</v>
      </c>
      <c r="C20" s="1" t="s">
        <v>29</v>
      </c>
    </row>
    <row r="21" spans="1:3" ht="12.75">
      <c r="A21" s="1">
        <v>18</v>
      </c>
      <c r="B21" s="1">
        <v>2</v>
      </c>
      <c r="C21" s="1" t="s">
        <v>30</v>
      </c>
    </row>
    <row r="22" spans="1:3" ht="12.75">
      <c r="A22" s="1">
        <v>19</v>
      </c>
      <c r="B22" s="1">
        <v>2</v>
      </c>
      <c r="C22" s="1" t="s">
        <v>31</v>
      </c>
    </row>
    <row r="23" spans="1:3" ht="12.75">
      <c r="A23" s="1">
        <v>20</v>
      </c>
      <c r="B23" s="1">
        <v>2</v>
      </c>
      <c r="C23" s="1" t="s">
        <v>32</v>
      </c>
    </row>
    <row r="24" spans="1:3" ht="12.75">
      <c r="A24" s="1">
        <v>21</v>
      </c>
      <c r="B24" s="1">
        <v>2</v>
      </c>
      <c r="C24" s="1" t="s">
        <v>24</v>
      </c>
    </row>
    <row r="25" spans="1:3" ht="12.75">
      <c r="A25" s="1">
        <v>22</v>
      </c>
      <c r="B25" s="1">
        <v>2</v>
      </c>
      <c r="C25" s="1" t="s">
        <v>25</v>
      </c>
    </row>
    <row r="26" spans="1:3" ht="12.75">
      <c r="A26" s="1">
        <v>23</v>
      </c>
      <c r="B26" s="1">
        <v>4</v>
      </c>
      <c r="C26" s="1" t="s">
        <v>27</v>
      </c>
    </row>
    <row r="27" spans="1:3" ht="12.75">
      <c r="A27" s="1">
        <v>24</v>
      </c>
      <c r="B27" s="1">
        <v>3</v>
      </c>
      <c r="C27" s="1" t="s">
        <v>29</v>
      </c>
    </row>
    <row r="28" spans="1:3" ht="12.75">
      <c r="A28" s="1">
        <v>25</v>
      </c>
      <c r="B28" s="1">
        <v>3</v>
      </c>
      <c r="C28" s="1" t="s">
        <v>30</v>
      </c>
    </row>
    <row r="29" spans="1:3" ht="12.75">
      <c r="A29" s="1">
        <v>26</v>
      </c>
      <c r="B29" s="1">
        <v>2</v>
      </c>
      <c r="C29" s="1" t="s">
        <v>31</v>
      </c>
    </row>
    <row r="30" ht="12.75">
      <c r="B30" s="1">
        <f>SUM(B3:B29)</f>
        <v>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7" sqref="A27"/>
    </sheetView>
  </sheetViews>
  <sheetFormatPr defaultColWidth="8.00390625" defaultRowHeight="12.75"/>
  <cols>
    <col min="1" max="16384" width="8.8515625" style="0" customWidth="1"/>
  </cols>
  <sheetData>
    <row r="1" ht="12.75">
      <c r="A1" s="1" t="s">
        <v>33</v>
      </c>
    </row>
    <row r="2" spans="1:3" ht="12.75">
      <c r="A2" s="1" t="s">
        <v>6</v>
      </c>
      <c r="B2" s="1" t="s">
        <v>34</v>
      </c>
      <c r="C2" s="1" t="s">
        <v>14</v>
      </c>
    </row>
    <row r="3" spans="1:3" ht="12.75">
      <c r="A3" s="1">
        <v>1</v>
      </c>
      <c r="B3" s="1">
        <v>2</v>
      </c>
      <c r="C3" s="1">
        <f aca="true" t="shared" si="0" ref="C3:C9">A3*B3</f>
        <v>2</v>
      </c>
    </row>
    <row r="4" spans="1:3" ht="12.75">
      <c r="A4" s="1">
        <v>3</v>
      </c>
      <c r="B4" s="1">
        <v>3</v>
      </c>
      <c r="C4" s="1">
        <f t="shared" si="0"/>
        <v>9</v>
      </c>
    </row>
    <row r="5" spans="1:3" ht="12.75">
      <c r="A5" s="1">
        <v>6</v>
      </c>
      <c r="B5" s="1">
        <v>2</v>
      </c>
      <c r="C5" s="1">
        <f t="shared" si="0"/>
        <v>12</v>
      </c>
    </row>
    <row r="6" spans="1:3" ht="12.75">
      <c r="A6" s="1">
        <v>4</v>
      </c>
      <c r="B6" s="1">
        <v>3</v>
      </c>
      <c r="C6" s="1">
        <f t="shared" si="0"/>
        <v>12</v>
      </c>
    </row>
    <row r="7" spans="1:3" ht="12.75">
      <c r="A7" s="1">
        <v>3</v>
      </c>
      <c r="B7" s="1">
        <v>2</v>
      </c>
      <c r="C7" s="1">
        <f t="shared" si="0"/>
        <v>6</v>
      </c>
    </row>
    <row r="8" spans="1:3" ht="12.75">
      <c r="A8" s="1">
        <v>3</v>
      </c>
      <c r="B8" s="1">
        <v>2</v>
      </c>
      <c r="C8" s="1">
        <f t="shared" si="0"/>
        <v>6</v>
      </c>
    </row>
    <row r="9" spans="1:3" ht="12.75">
      <c r="A9" s="1">
        <v>3</v>
      </c>
      <c r="B9" s="1">
        <v>3</v>
      </c>
      <c r="C9" s="1">
        <f t="shared" si="0"/>
        <v>9</v>
      </c>
    </row>
    <row r="10" spans="1:2" ht="12.75">
      <c r="A10" s="1">
        <v>25</v>
      </c>
      <c r="B10" s="1" t="s">
        <v>35</v>
      </c>
    </row>
    <row r="12" spans="1:2" ht="12.75">
      <c r="A12" s="1">
        <f>SUM(A3:A10)</f>
        <v>48</v>
      </c>
      <c r="B12" s="1" t="s">
        <v>6</v>
      </c>
    </row>
    <row r="13" spans="1:2" ht="12.75">
      <c r="A13" s="1">
        <f>1750/A12</f>
        <v>36.458333333333336</v>
      </c>
      <c r="B13" s="1" t="s">
        <v>36</v>
      </c>
    </row>
    <row r="14" spans="1:2" ht="12.75">
      <c r="A14" s="1">
        <f>SUM(A3:A9)</f>
        <v>23</v>
      </c>
      <c r="B14" s="1" t="s">
        <v>37</v>
      </c>
    </row>
    <row r="15" spans="1:2" ht="12.75">
      <c r="A15" s="1">
        <f>SUM(C3:C9)</f>
        <v>56</v>
      </c>
      <c r="B15" s="1" t="s">
        <v>38</v>
      </c>
    </row>
    <row r="16" spans="1:2" ht="12.75">
      <c r="A16" s="1">
        <f>A15/A14</f>
        <v>2.4347826086956523</v>
      </c>
      <c r="B16" s="1" t="s">
        <v>39</v>
      </c>
    </row>
    <row r="17" spans="1:2" ht="12.75">
      <c r="A17" s="1">
        <f>A15*12.5</f>
        <v>700</v>
      </c>
      <c r="B17" s="1" t="s">
        <v>40</v>
      </c>
    </row>
    <row r="18" spans="1:2" ht="12.75">
      <c r="A18" s="1">
        <f>A17/A14</f>
        <v>30.434782608695652</v>
      </c>
      <c r="B18" s="1" t="s">
        <v>41</v>
      </c>
    </row>
    <row r="19" spans="1:2" ht="12.75">
      <c r="A19" s="1">
        <v>735</v>
      </c>
      <c r="B19" s="1" t="s">
        <v>42</v>
      </c>
    </row>
    <row r="20" spans="1:2" ht="12.75">
      <c r="A20" s="1">
        <f>A19/A14</f>
        <v>31.956521739130434</v>
      </c>
      <c r="B20" s="1" t="s">
        <v>43</v>
      </c>
    </row>
    <row r="21" spans="1:2" ht="12.75">
      <c r="A21" s="1">
        <f>A19/A15</f>
        <v>13.125</v>
      </c>
      <c r="B21" s="1" t="s">
        <v>44</v>
      </c>
    </row>
    <row r="22" spans="1:2" ht="12.75">
      <c r="A22" s="1">
        <f>A12-A14</f>
        <v>25</v>
      </c>
      <c r="B22" s="1" t="s">
        <v>45</v>
      </c>
    </row>
    <row r="23" spans="1:2" ht="12.75">
      <c r="A23" s="1">
        <f>1750-A19</f>
        <v>1015</v>
      </c>
      <c r="B23" s="1" t="s">
        <v>46</v>
      </c>
    </row>
    <row r="24" spans="1:2" ht="14.25">
      <c r="A24" s="1">
        <f>A23/A22</f>
        <v>40.6</v>
      </c>
      <c r="B24" s="1" t="s">
        <v>47</v>
      </c>
    </row>
    <row r="25" spans="1:8" ht="12.75">
      <c r="A25" s="1">
        <f>A24/12.5</f>
        <v>3.248</v>
      </c>
      <c r="B25" s="1" t="s">
        <v>48</v>
      </c>
      <c r="G25">
        <f>A25*A22</f>
        <v>81.2</v>
      </c>
      <c r="H25" t="s">
        <v>49</v>
      </c>
    </row>
    <row r="26" spans="1:2" ht="12.75">
      <c r="A26" s="1">
        <f>A24/A21</f>
        <v>3.0933333333333333</v>
      </c>
      <c r="B26" s="1" t="s">
        <v>50</v>
      </c>
    </row>
    <row r="27" spans="1:2" ht="14.25">
      <c r="A27" s="1">
        <f>(A15+A26*A22)/48</f>
        <v>2.7777777777777772</v>
      </c>
      <c r="B27" s="1" t="s">
        <v>51</v>
      </c>
    </row>
    <row r="30" ht="12.75">
      <c r="A30" t="s">
        <v>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N. Jordan</dc:creator>
  <cp:keywords/>
  <dc:description/>
  <cp:lastModifiedBy/>
  <dcterms:created xsi:type="dcterms:W3CDTF">2014-07-26T22:57:57Z</dcterms:created>
  <dcterms:modified xsi:type="dcterms:W3CDTF">2022-07-15T04:31:19Z</dcterms:modified>
  <cp:category/>
  <cp:version/>
  <cp:contentType/>
  <cp:contentStatus/>
  <cp:revision>50</cp:revision>
</cp:coreProperties>
</file>